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95" windowHeight="972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91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<sst xmlns="http://schemas.openxmlformats.org/spreadsheetml/2006/main" count="167" uniqueCount="73">
  <si>
    <t>№п/п</t>
  </si>
  <si>
    <t>Наименование работ, затрат, объктов</t>
  </si>
  <si>
    <t>Ед.изм.</t>
  </si>
  <si>
    <t>К-во</t>
  </si>
  <si>
    <t>Исполнитель</t>
  </si>
  <si>
    <t>Начислено</t>
  </si>
  <si>
    <t>Оплачено</t>
  </si>
  <si>
    <t>Расход</t>
  </si>
  <si>
    <t>Бухучет</t>
  </si>
  <si>
    <t>Услуги АСС</t>
  </si>
  <si>
    <t>Итого:</t>
  </si>
  <si>
    <t>ВЕРЫ  ШЛЯПИНОЙ,6  ( ЖСК )</t>
  </si>
  <si>
    <t>Итого за 1 квартал:</t>
  </si>
  <si>
    <t>Итого за 3 квартал:</t>
  </si>
  <si>
    <t>Итого за 9 месяцев:</t>
  </si>
  <si>
    <t>СТАТЬЯ "СОДЕРЖАНИЕ И ТЕКУЩИЙ РЕМОНТ ОБЩЕГО ИМУЩЕСТВА"</t>
  </si>
  <si>
    <t>услуги управления</t>
  </si>
  <si>
    <t>услуги ИРЦ</t>
  </si>
  <si>
    <t>сбор и вывоз ТБО</t>
  </si>
  <si>
    <t>всего начислено</t>
  </si>
  <si>
    <t>обслуживание узла учета тепла</t>
  </si>
  <si>
    <t>Итого за 2 квартал:</t>
  </si>
  <si>
    <t>Итого за 4 квартал:</t>
  </si>
  <si>
    <t>перерасход средств  за 2012 год:</t>
  </si>
  <si>
    <t>итого за 2013 год:</t>
  </si>
  <si>
    <t>ЯНВАРЬ 2013 год.</t>
  </si>
  <si>
    <t>ФЕВРАЛЬ 2013г.</t>
  </si>
  <si>
    <t>МАРТ 2013год.</t>
  </si>
  <si>
    <t>АПРЕЛЬ 2013 год.</t>
  </si>
  <si>
    <t>МАЙ 2013год.</t>
  </si>
  <si>
    <t>ИЮНЬ 2013 год.</t>
  </si>
  <si>
    <t>ИЮЛЬ 2013 год.</t>
  </si>
  <si>
    <t>АВГУСТ 2013 год.</t>
  </si>
  <si>
    <t>СЕНТЯБРЬ 2013 год.</t>
  </si>
  <si>
    <t>ОКТЯБРЬ 2013 года.</t>
  </si>
  <si>
    <t>НОЯБРЬ 2013год.</t>
  </si>
  <si>
    <t>ДЕКАБРЬ 2013 год.</t>
  </si>
  <si>
    <t>осмотр трубопроводов стояка ХВС</t>
  </si>
  <si>
    <t>смена вентелей</t>
  </si>
  <si>
    <t>шт</t>
  </si>
  <si>
    <t>разборка трубопроводов из чугунных канализационных труб</t>
  </si>
  <si>
    <t>100м</t>
  </si>
  <si>
    <t>прокладка трубопроводов канализации из полиэтиленовых труб</t>
  </si>
  <si>
    <t>чистка снега и наледи трактором</t>
  </si>
  <si>
    <t>вывоз мусора с контейнеров</t>
  </si>
  <si>
    <t>опломбировка ИПУ ХВС и ГВС (кв.62)</t>
  </si>
  <si>
    <t>земельный налог(квитанция)</t>
  </si>
  <si>
    <t>зарплата председателя ТСЖ</t>
  </si>
  <si>
    <t>итого за 6 месяцев:</t>
  </si>
  <si>
    <t>замена ввода  эл.</t>
  </si>
  <si>
    <t>очистка канализац.сети внутренней</t>
  </si>
  <si>
    <t>слив  и наполнение водой системы отопления с осмотром системы</t>
  </si>
  <si>
    <t>1000м3</t>
  </si>
  <si>
    <t>смена электросчетчиков</t>
  </si>
  <si>
    <t>замена трансформаторов тока</t>
  </si>
  <si>
    <t>вывоз мусора машиной</t>
  </si>
  <si>
    <t>опломбировка ИПУ ХВС и ГВС (кв.11,58,17)</t>
  </si>
  <si>
    <t>замена внутренних трубопроводов водоснабжения из стальных труб на многослойные металлполимерные трубы (детали)</t>
  </si>
  <si>
    <t>смена отдельных участков трубопроводов с заготовкой труб в построечных условиях</t>
  </si>
  <si>
    <t>запуск дома</t>
  </si>
  <si>
    <t>ч/час</t>
  </si>
  <si>
    <t>замена трубопроводов отопления из стаьлных труб на трубопроводы из многослойных металлополимерных труб при стояковой системе отопления (детали,вентеля)</t>
  </si>
  <si>
    <t>опламбировка ИПУ эл.энергии (кв.47)</t>
  </si>
  <si>
    <t>опломбировка ИПУ ХВС и ГВС (кв.54,10,6(1),41)</t>
  </si>
  <si>
    <t>перепрограммировка ОДПУ эл.энергии</t>
  </si>
  <si>
    <t>ОАО "Свердловэнергосбыт"</t>
  </si>
  <si>
    <t>перезапуск стояка отопления</t>
  </si>
  <si>
    <t>смена крана (кран шаровой муфтовый)</t>
  </si>
  <si>
    <t>установка кранов воздушных</t>
  </si>
  <si>
    <t>комплект</t>
  </si>
  <si>
    <t>вывоз мусора</t>
  </si>
  <si>
    <t>экономия  средств за 2013 год</t>
  </si>
  <si>
    <t>экономия средств за 2013 год,с учетом 2012г.: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</si>
</sst>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Times New Roman"/>
      <family val="0"/>
    </font>
    <font>
      <b/>
      <sz val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1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tabSelected="1" zoomScalePageLayoutView="0" workbookViewId="0" topLeftCell="A108">
      <selection activeCell="G142" sqref="G142"/>
    </sheetView>
  </sheetViews>
  <sheetFormatPr defaultColWidth="9.33203125" defaultRowHeight="12.75"/>
  <cols>
    <col min="1" max="1" width="6.5" style="0" customWidth="1"/>
    <col min="2" max="2" width="46.66015625" style="0" customWidth="1"/>
    <col min="3" max="3" width="10" style="0" customWidth="1"/>
    <col min="5" max="5" width="14.5" style="28" customWidth="1"/>
    <col min="6" max="6" width="18.5" style="20" customWidth="1"/>
    <col min="7" max="7" width="13.66015625" style="20" customWidth="1"/>
    <col min="8" max="8" width="13.83203125" style="20" customWidth="1"/>
    <col min="9" max="9" width="13.16015625" style="20" customWidth="1"/>
  </cols>
  <sheetData>
    <row r="1" spans="1:5" ht="12.75">
      <c r="A1" s="6"/>
      <c r="B1" s="2" t="s">
        <v>11</v>
      </c>
      <c r="E1" s="19" t="s">
        <v>15</v>
      </c>
    </row>
    <row r="2" spans="1:9" ht="12.75">
      <c r="A2" s="32" t="s">
        <v>0</v>
      </c>
      <c r="B2" s="32" t="s">
        <v>1</v>
      </c>
      <c r="C2" s="32" t="s">
        <v>2</v>
      </c>
      <c r="D2" s="32" t="s">
        <v>3</v>
      </c>
      <c r="E2" s="34" t="s">
        <v>7</v>
      </c>
      <c r="F2" s="33" t="s">
        <v>4</v>
      </c>
      <c r="G2" s="33" t="s">
        <v>5</v>
      </c>
      <c r="H2" s="33" t="s">
        <v>6</v>
      </c>
      <c r="I2" s="33" t="s">
        <v>19</v>
      </c>
    </row>
    <row r="3" spans="1:9" ht="12.75">
      <c r="A3" s="32"/>
      <c r="B3" s="32"/>
      <c r="C3" s="32"/>
      <c r="D3" s="32"/>
      <c r="E3" s="34"/>
      <c r="F3" s="33"/>
      <c r="G3" s="33"/>
      <c r="H3" s="33"/>
      <c r="I3" s="33"/>
    </row>
    <row r="4" spans="1:9" ht="12.75">
      <c r="A4" s="18"/>
      <c r="B4" s="3" t="s">
        <v>23</v>
      </c>
      <c r="C4" s="4"/>
      <c r="D4" s="4"/>
      <c r="E4" s="23"/>
      <c r="F4" s="22"/>
      <c r="G4" s="29">
        <v>89257</v>
      </c>
      <c r="H4" s="22"/>
      <c r="I4" s="21"/>
    </row>
    <row r="5" spans="1:9" ht="12.75">
      <c r="A5" s="1"/>
      <c r="B5" s="3" t="s">
        <v>25</v>
      </c>
      <c r="C5" s="1"/>
      <c r="D5" s="1"/>
      <c r="E5" s="23"/>
      <c r="F5" s="16"/>
      <c r="G5" s="16"/>
      <c r="H5" s="16"/>
      <c r="I5" s="16"/>
    </row>
    <row r="6" spans="1:9" ht="12.75">
      <c r="A6" s="1"/>
      <c r="B6" s="1" t="s">
        <v>8</v>
      </c>
      <c r="C6" s="5">
        <v>2758.4</v>
      </c>
      <c r="D6" s="1"/>
      <c r="E6" s="23">
        <v>1000</v>
      </c>
      <c r="F6" s="16"/>
      <c r="G6" s="16"/>
      <c r="H6" s="16"/>
      <c r="I6" s="16"/>
    </row>
    <row r="7" spans="1:9" ht="12.75">
      <c r="A7" s="1"/>
      <c r="B7" s="14" t="s">
        <v>9</v>
      </c>
      <c r="C7" s="1"/>
      <c r="D7" s="1"/>
      <c r="E7" s="23">
        <f>C6*0.22</f>
        <v>606.8480000000001</v>
      </c>
      <c r="F7" s="16"/>
      <c r="G7" s="16"/>
      <c r="H7" s="16"/>
      <c r="I7" s="16"/>
    </row>
    <row r="8" spans="1:9" ht="12.75">
      <c r="A8" s="1"/>
      <c r="B8" s="14" t="s">
        <v>16</v>
      </c>
      <c r="C8" s="1"/>
      <c r="D8" s="1"/>
      <c r="E8" s="23">
        <f>C6*2</f>
        <v>5516.8</v>
      </c>
      <c r="F8" s="16"/>
      <c r="G8" s="16"/>
      <c r="H8" s="16"/>
      <c r="I8" s="16"/>
    </row>
    <row r="9" spans="1:9" ht="12.75">
      <c r="A9" s="1"/>
      <c r="B9" s="14" t="s">
        <v>17</v>
      </c>
      <c r="C9" s="1"/>
      <c r="D9" s="1"/>
      <c r="E9" s="23">
        <f>I13*0.03</f>
        <v>7258.4802</v>
      </c>
      <c r="F9" s="16"/>
      <c r="G9" s="16"/>
      <c r="H9" s="16"/>
      <c r="I9" s="16"/>
    </row>
    <row r="10" spans="1:9" ht="12.75">
      <c r="A10" s="1"/>
      <c r="B10" s="14" t="s">
        <v>18</v>
      </c>
      <c r="C10" s="1"/>
      <c r="D10" s="1"/>
      <c r="E10" s="23">
        <v>4998.9</v>
      </c>
      <c r="F10" s="16"/>
      <c r="G10" s="16"/>
      <c r="H10" s="16"/>
      <c r="I10" s="16"/>
    </row>
    <row r="11" spans="1:9" ht="12.75">
      <c r="A11" s="1"/>
      <c r="B11" s="14" t="s">
        <v>47</v>
      </c>
      <c r="C11" s="1"/>
      <c r="D11" s="1"/>
      <c r="E11" s="23">
        <v>2760</v>
      </c>
      <c r="F11" s="16"/>
      <c r="G11" s="16"/>
      <c r="H11" s="16"/>
      <c r="I11" s="16"/>
    </row>
    <row r="12" spans="1:9" ht="12.75">
      <c r="A12" s="1">
        <v>1</v>
      </c>
      <c r="B12" s="14" t="s">
        <v>20</v>
      </c>
      <c r="C12" s="1"/>
      <c r="D12" s="1"/>
      <c r="E12" s="23">
        <v>500</v>
      </c>
      <c r="F12" s="16"/>
      <c r="G12" s="16"/>
      <c r="H12" s="16"/>
      <c r="I12" s="16"/>
    </row>
    <row r="13" spans="1:9" ht="12.75">
      <c r="A13" s="4"/>
      <c r="B13" s="3" t="s">
        <v>10</v>
      </c>
      <c r="C13" s="5"/>
      <c r="D13" s="5"/>
      <c r="E13" s="17">
        <f>SUM(E6:E12)</f>
        <v>22641.0282</v>
      </c>
      <c r="F13" s="17"/>
      <c r="G13" s="17">
        <v>30342.4</v>
      </c>
      <c r="H13" s="17">
        <v>45225.7</v>
      </c>
      <c r="I13" s="17">
        <v>241949.34</v>
      </c>
    </row>
    <row r="14" spans="1:9" ht="12.75">
      <c r="A14" s="4"/>
      <c r="B14" s="3" t="s">
        <v>26</v>
      </c>
      <c r="C14" s="4"/>
      <c r="D14" s="4"/>
      <c r="E14" s="23"/>
      <c r="F14" s="22"/>
      <c r="G14" s="22"/>
      <c r="H14" s="22"/>
      <c r="I14" s="22"/>
    </row>
    <row r="15" spans="1:9" ht="12.75">
      <c r="A15" s="4"/>
      <c r="B15" s="1" t="s">
        <v>8</v>
      </c>
      <c r="C15" s="5">
        <v>2758.9</v>
      </c>
      <c r="D15" s="1"/>
      <c r="E15" s="23">
        <v>1000</v>
      </c>
      <c r="F15" s="22"/>
      <c r="G15" s="22"/>
      <c r="H15" s="22"/>
      <c r="I15" s="22"/>
    </row>
    <row r="16" spans="1:9" ht="12.75">
      <c r="A16" s="4"/>
      <c r="B16" s="14" t="s">
        <v>9</v>
      </c>
      <c r="C16" s="1"/>
      <c r="D16" s="1"/>
      <c r="E16" s="23">
        <f>C15*0.22</f>
        <v>606.958</v>
      </c>
      <c r="F16" s="22"/>
      <c r="G16" s="22"/>
      <c r="H16" s="22"/>
      <c r="I16" s="22"/>
    </row>
    <row r="17" spans="1:9" ht="12.75">
      <c r="A17" s="4"/>
      <c r="B17" s="14" t="s">
        <v>16</v>
      </c>
      <c r="C17" s="1"/>
      <c r="D17" s="1"/>
      <c r="E17" s="23">
        <f>C15*2</f>
        <v>5517.8</v>
      </c>
      <c r="F17" s="22"/>
      <c r="G17" s="23"/>
      <c r="H17" s="17"/>
      <c r="I17" s="17"/>
    </row>
    <row r="18" spans="1:9" ht="12.75">
      <c r="A18" s="4"/>
      <c r="B18" s="14" t="s">
        <v>17</v>
      </c>
      <c r="C18" s="1"/>
      <c r="D18" s="1"/>
      <c r="E18" s="23">
        <f>I23*0.03</f>
        <v>5674.563</v>
      </c>
      <c r="F18" s="17"/>
      <c r="G18" s="17"/>
      <c r="H18" s="17"/>
      <c r="I18" s="17"/>
    </row>
    <row r="19" spans="1:9" ht="12.75">
      <c r="A19" s="4"/>
      <c r="B19" s="14" t="s">
        <v>18</v>
      </c>
      <c r="C19" s="1"/>
      <c r="D19" s="1"/>
      <c r="E19" s="23">
        <f>4998.9</f>
        <v>4998.9</v>
      </c>
      <c r="F19" s="17"/>
      <c r="G19" s="17"/>
      <c r="H19" s="17"/>
      <c r="I19" s="17"/>
    </row>
    <row r="20" spans="1:9" ht="12.75">
      <c r="A20" s="4"/>
      <c r="B20" s="14" t="s">
        <v>47</v>
      </c>
      <c r="C20" s="1"/>
      <c r="D20" s="1"/>
      <c r="E20" s="23">
        <v>2760</v>
      </c>
      <c r="F20" s="17"/>
      <c r="G20" s="17"/>
      <c r="H20" s="17"/>
      <c r="I20" s="17"/>
    </row>
    <row r="21" spans="1:9" ht="12.75">
      <c r="A21" s="4">
        <v>1</v>
      </c>
      <c r="B21" s="14" t="s">
        <v>37</v>
      </c>
      <c r="C21" s="1"/>
      <c r="D21" s="1"/>
      <c r="E21" s="23">
        <v>759</v>
      </c>
      <c r="F21" s="17"/>
      <c r="G21" s="17"/>
      <c r="H21" s="17"/>
      <c r="I21" s="17"/>
    </row>
    <row r="22" spans="1:9" ht="12.75">
      <c r="A22" s="4">
        <v>2</v>
      </c>
      <c r="B22" s="14" t="s">
        <v>20</v>
      </c>
      <c r="C22" s="1"/>
      <c r="D22" s="1"/>
      <c r="E22" s="23">
        <v>500</v>
      </c>
      <c r="F22" s="17"/>
      <c r="G22" s="17"/>
      <c r="H22" s="17"/>
      <c r="I22" s="17"/>
    </row>
    <row r="23" spans="1:9" ht="12.75">
      <c r="A23" s="4"/>
      <c r="B23" s="3" t="s">
        <v>10</v>
      </c>
      <c r="C23" s="4"/>
      <c r="D23" s="4"/>
      <c r="E23" s="17">
        <f>SUM(E15:E22)</f>
        <v>21817.220999999998</v>
      </c>
      <c r="F23" s="17"/>
      <c r="G23" s="17">
        <v>30347.9</v>
      </c>
      <c r="H23" s="17">
        <v>30015.72</v>
      </c>
      <c r="I23" s="17">
        <v>189152.1</v>
      </c>
    </row>
    <row r="24" spans="1:9" ht="12.75">
      <c r="A24" s="4"/>
      <c r="B24" s="3" t="s">
        <v>27</v>
      </c>
      <c r="C24" s="4"/>
      <c r="D24" s="4"/>
      <c r="E24" s="23"/>
      <c r="F24" s="22"/>
      <c r="G24" s="22"/>
      <c r="H24" s="22"/>
      <c r="I24" s="22"/>
    </row>
    <row r="25" spans="1:9" ht="12.75">
      <c r="A25" s="4"/>
      <c r="B25" s="1" t="s">
        <v>8</v>
      </c>
      <c r="C25" s="5">
        <v>2758.9</v>
      </c>
      <c r="D25" s="1"/>
      <c r="E25" s="23">
        <v>1000</v>
      </c>
      <c r="F25" s="22"/>
      <c r="G25" s="22"/>
      <c r="H25" s="22"/>
      <c r="I25" s="22"/>
    </row>
    <row r="26" spans="1:9" ht="12.75">
      <c r="A26" s="4"/>
      <c r="B26" s="14" t="s">
        <v>9</v>
      </c>
      <c r="C26" s="1"/>
      <c r="D26" s="1"/>
      <c r="E26" s="23">
        <f>C25*0.22</f>
        <v>606.958</v>
      </c>
      <c r="F26" s="22"/>
      <c r="G26" s="22"/>
      <c r="H26" s="22"/>
      <c r="I26" s="22"/>
    </row>
    <row r="27" spans="1:9" ht="12.75">
      <c r="A27" s="4"/>
      <c r="B27" s="14" t="s">
        <v>16</v>
      </c>
      <c r="C27" s="1"/>
      <c r="D27" s="1"/>
      <c r="E27" s="23">
        <f>C25*2</f>
        <v>5517.8</v>
      </c>
      <c r="F27" s="22"/>
      <c r="G27" s="23"/>
      <c r="H27" s="17"/>
      <c r="I27" s="17"/>
    </row>
    <row r="28" spans="1:9" ht="12.75">
      <c r="A28" s="4"/>
      <c r="B28" s="14" t="s">
        <v>17</v>
      </c>
      <c r="C28" s="1"/>
      <c r="D28" s="1"/>
      <c r="E28" s="23">
        <f>I38*0.03</f>
        <v>5481.4692000000005</v>
      </c>
      <c r="F28" s="17"/>
      <c r="G28" s="17"/>
      <c r="H28" s="17"/>
      <c r="I28" s="17"/>
    </row>
    <row r="29" spans="1:9" ht="12.75">
      <c r="A29" s="4"/>
      <c r="B29" s="14" t="s">
        <v>18</v>
      </c>
      <c r="C29" s="15"/>
      <c r="D29" s="15"/>
      <c r="E29" s="23">
        <f>4998.9</f>
        <v>4998.9</v>
      </c>
      <c r="F29" s="23"/>
      <c r="G29" s="23"/>
      <c r="H29" s="17"/>
      <c r="I29" s="17"/>
    </row>
    <row r="30" spans="1:9" ht="12.75">
      <c r="A30" s="4"/>
      <c r="B30" s="14" t="s">
        <v>47</v>
      </c>
      <c r="C30" s="15"/>
      <c r="D30" s="15"/>
      <c r="E30" s="23">
        <v>2760</v>
      </c>
      <c r="F30" s="23"/>
      <c r="G30" s="23"/>
      <c r="H30" s="17"/>
      <c r="I30" s="17"/>
    </row>
    <row r="31" spans="1:9" ht="12.75">
      <c r="A31" s="4">
        <v>1</v>
      </c>
      <c r="B31" s="14" t="s">
        <v>38</v>
      </c>
      <c r="C31" s="15" t="s">
        <v>39</v>
      </c>
      <c r="D31" s="15">
        <v>0.01</v>
      </c>
      <c r="E31" s="23">
        <f>58*J38</f>
        <v>403.8134</v>
      </c>
      <c r="F31" s="23"/>
      <c r="G31" s="23"/>
      <c r="H31" s="17"/>
      <c r="I31" s="17"/>
    </row>
    <row r="32" spans="1:9" ht="25.5">
      <c r="A32" s="4">
        <v>2</v>
      </c>
      <c r="B32" s="30" t="s">
        <v>40</v>
      </c>
      <c r="C32" s="15" t="s">
        <v>41</v>
      </c>
      <c r="D32" s="15">
        <v>0.005</v>
      </c>
      <c r="E32" s="23">
        <f>5*J38</f>
        <v>34.8115</v>
      </c>
      <c r="F32" s="23"/>
      <c r="G32" s="23"/>
      <c r="H32" s="17"/>
      <c r="I32" s="17"/>
    </row>
    <row r="33" spans="1:9" ht="25.5">
      <c r="A33" s="4">
        <v>3</v>
      </c>
      <c r="B33" s="30" t="s">
        <v>42</v>
      </c>
      <c r="C33" s="15" t="s">
        <v>41</v>
      </c>
      <c r="D33" s="15">
        <v>0.005</v>
      </c>
      <c r="E33" s="23">
        <f>43*J38</f>
        <v>299.3789</v>
      </c>
      <c r="F33" s="23"/>
      <c r="G33" s="23"/>
      <c r="H33" s="17"/>
      <c r="I33" s="17"/>
    </row>
    <row r="34" spans="1:9" ht="12.75">
      <c r="A34" s="4">
        <v>4</v>
      </c>
      <c r="B34" s="14" t="s">
        <v>20</v>
      </c>
      <c r="C34" s="1"/>
      <c r="D34" s="1"/>
      <c r="E34" s="23">
        <v>500</v>
      </c>
      <c r="F34" s="23"/>
      <c r="G34" s="23"/>
      <c r="H34" s="17"/>
      <c r="I34" s="17"/>
    </row>
    <row r="35" spans="1:9" ht="12.75">
      <c r="A35" s="4">
        <v>5</v>
      </c>
      <c r="B35" s="14" t="s">
        <v>43</v>
      </c>
      <c r="C35" s="15"/>
      <c r="D35" s="15"/>
      <c r="E35" s="23">
        <v>367</v>
      </c>
      <c r="F35" s="23"/>
      <c r="G35" s="23"/>
      <c r="H35" s="17"/>
      <c r="I35" s="17"/>
    </row>
    <row r="36" spans="1:9" ht="12.75">
      <c r="A36" s="4">
        <v>6</v>
      </c>
      <c r="B36" s="14" t="s">
        <v>44</v>
      </c>
      <c r="C36" s="15"/>
      <c r="D36" s="15"/>
      <c r="E36" s="23">
        <v>2648</v>
      </c>
      <c r="F36" s="23"/>
      <c r="G36" s="23"/>
      <c r="H36" s="17"/>
      <c r="I36" s="17"/>
    </row>
    <row r="37" spans="1:9" ht="12.75">
      <c r="A37" s="4">
        <v>7</v>
      </c>
      <c r="B37" s="14" t="s">
        <v>45</v>
      </c>
      <c r="C37" s="15"/>
      <c r="D37" s="15"/>
      <c r="E37" s="23">
        <v>500</v>
      </c>
      <c r="F37" s="23"/>
      <c r="G37" s="23"/>
      <c r="H37" s="17"/>
      <c r="I37" s="17"/>
    </row>
    <row r="38" spans="1:10" ht="12.75">
      <c r="A38" s="4"/>
      <c r="B38" s="3" t="s">
        <v>10</v>
      </c>
      <c r="C38" s="4"/>
      <c r="D38" s="4"/>
      <c r="E38" s="17">
        <f>SUM(E25:E37)</f>
        <v>25118.131</v>
      </c>
      <c r="F38" s="17"/>
      <c r="G38" s="17">
        <v>30347.9</v>
      </c>
      <c r="H38" s="17">
        <v>28763.67</v>
      </c>
      <c r="I38" s="17">
        <v>182715.64</v>
      </c>
      <c r="J38">
        <v>6.9623</v>
      </c>
    </row>
    <row r="39" spans="1:9" ht="12.75">
      <c r="A39" s="4"/>
      <c r="B39" s="3" t="s">
        <v>12</v>
      </c>
      <c r="C39" s="4"/>
      <c r="D39" s="4"/>
      <c r="E39" s="17">
        <f>E38+E23+E13</f>
        <v>69576.3802</v>
      </c>
      <c r="F39" s="17"/>
      <c r="G39" s="17">
        <f>G38+G23+G13</f>
        <v>91038.20000000001</v>
      </c>
      <c r="H39" s="17">
        <f>H38+H23+H13</f>
        <v>104005.09</v>
      </c>
      <c r="I39" s="17">
        <f>I38+I23+I13</f>
        <v>613817.08</v>
      </c>
    </row>
    <row r="40" spans="1:9" ht="12.75">
      <c r="A40" s="4"/>
      <c r="B40" s="3" t="s">
        <v>28</v>
      </c>
      <c r="C40" s="4"/>
      <c r="D40" s="4"/>
      <c r="E40" s="23"/>
      <c r="F40" s="22"/>
      <c r="G40" s="22"/>
      <c r="H40" s="22"/>
      <c r="I40" s="17"/>
    </row>
    <row r="41" spans="1:9" ht="12.75">
      <c r="A41" s="4"/>
      <c r="B41" s="1" t="s">
        <v>8</v>
      </c>
      <c r="C41" s="5">
        <v>2758.9</v>
      </c>
      <c r="D41" s="1"/>
      <c r="E41" s="23">
        <v>1000</v>
      </c>
      <c r="F41" s="22"/>
      <c r="G41" s="22"/>
      <c r="H41" s="22"/>
      <c r="I41" s="17"/>
    </row>
    <row r="42" spans="1:9" ht="12.75">
      <c r="A42" s="4"/>
      <c r="B42" s="14" t="s">
        <v>9</v>
      </c>
      <c r="C42" s="1"/>
      <c r="D42" s="1"/>
      <c r="E42" s="23">
        <f>C41*0.22</f>
        <v>606.958</v>
      </c>
      <c r="F42" s="22"/>
      <c r="G42" s="23"/>
      <c r="H42" s="17"/>
      <c r="I42" s="17"/>
    </row>
    <row r="43" spans="1:9" ht="12.75">
      <c r="A43" s="4"/>
      <c r="B43" s="14" t="s">
        <v>16</v>
      </c>
      <c r="C43" s="1"/>
      <c r="D43" s="1"/>
      <c r="E43" s="23">
        <f>C41*2</f>
        <v>5517.8</v>
      </c>
      <c r="F43" s="17"/>
      <c r="G43" s="17"/>
      <c r="H43" s="17"/>
      <c r="I43" s="17"/>
    </row>
    <row r="44" spans="1:9" ht="12.75">
      <c r="A44" s="4"/>
      <c r="B44" s="14" t="s">
        <v>17</v>
      </c>
      <c r="C44" s="1"/>
      <c r="D44" s="1"/>
      <c r="E44" s="23">
        <f>I49*0.03</f>
        <v>5014.032899999999</v>
      </c>
      <c r="F44" s="17"/>
      <c r="G44" s="17"/>
      <c r="H44" s="17"/>
      <c r="I44" s="17"/>
    </row>
    <row r="45" spans="1:9" ht="12.75">
      <c r="A45" s="4"/>
      <c r="B45" s="14" t="s">
        <v>18</v>
      </c>
      <c r="C45" s="1"/>
      <c r="D45" s="1"/>
      <c r="E45" s="23">
        <v>4999.2</v>
      </c>
      <c r="F45" s="23"/>
      <c r="G45" s="17"/>
      <c r="H45" s="17"/>
      <c r="I45" s="17"/>
    </row>
    <row r="46" spans="1:9" ht="12.75">
      <c r="A46" s="4"/>
      <c r="B46" s="14" t="s">
        <v>47</v>
      </c>
      <c r="C46" s="1"/>
      <c r="D46" s="1"/>
      <c r="E46" s="23">
        <v>2760</v>
      </c>
      <c r="F46" s="23"/>
      <c r="G46" s="17"/>
      <c r="H46" s="17"/>
      <c r="I46" s="17"/>
    </row>
    <row r="47" spans="1:9" ht="12.75">
      <c r="A47" s="4">
        <v>1</v>
      </c>
      <c r="B47" s="14" t="s">
        <v>20</v>
      </c>
      <c r="C47" s="1"/>
      <c r="D47" s="1"/>
      <c r="E47" s="23">
        <v>500</v>
      </c>
      <c r="F47" s="23"/>
      <c r="G47" s="17"/>
      <c r="H47" s="17"/>
      <c r="I47" s="17"/>
    </row>
    <row r="48" spans="1:9" ht="12.75">
      <c r="A48" s="4">
        <v>2</v>
      </c>
      <c r="B48" s="14" t="s">
        <v>46</v>
      </c>
      <c r="C48" s="1"/>
      <c r="D48" s="1"/>
      <c r="E48" s="23">
        <v>7600.01</v>
      </c>
      <c r="F48" s="23"/>
      <c r="G48" s="17"/>
      <c r="H48" s="17"/>
      <c r="I48" s="17"/>
    </row>
    <row r="49" spans="1:9" ht="12.75">
      <c r="A49" s="4"/>
      <c r="B49" s="3" t="s">
        <v>10</v>
      </c>
      <c r="C49" s="5"/>
      <c r="D49" s="5"/>
      <c r="E49" s="17">
        <f>SUM(E41:E48)</f>
        <v>27998.0009</v>
      </c>
      <c r="F49" s="17"/>
      <c r="G49" s="17">
        <v>30347.9</v>
      </c>
      <c r="H49" s="17">
        <v>35055</v>
      </c>
      <c r="I49" s="17">
        <v>167134.43</v>
      </c>
    </row>
    <row r="50" spans="1:9" ht="12.75">
      <c r="A50" s="4"/>
      <c r="B50" s="3" t="s">
        <v>29</v>
      </c>
      <c r="C50" s="4"/>
      <c r="D50" s="4"/>
      <c r="E50" s="23"/>
      <c r="F50" s="22"/>
      <c r="G50" s="22"/>
      <c r="H50" s="22"/>
      <c r="I50" s="17"/>
    </row>
    <row r="51" spans="1:9" ht="12.75">
      <c r="A51" s="4"/>
      <c r="B51" s="1" t="s">
        <v>8</v>
      </c>
      <c r="C51" s="5">
        <v>2758.9</v>
      </c>
      <c r="D51" s="1"/>
      <c r="E51" s="23">
        <v>1000</v>
      </c>
      <c r="F51" s="22"/>
      <c r="G51" s="22"/>
      <c r="H51" s="22"/>
      <c r="I51" s="17"/>
    </row>
    <row r="52" spans="1:9" ht="12.75">
      <c r="A52" s="4"/>
      <c r="B52" s="14" t="s">
        <v>9</v>
      </c>
      <c r="C52" s="1"/>
      <c r="D52" s="1"/>
      <c r="E52" s="23">
        <f>C51*0.22</f>
        <v>606.958</v>
      </c>
      <c r="F52" s="17"/>
      <c r="G52" s="17"/>
      <c r="H52" s="17"/>
      <c r="I52" s="17"/>
    </row>
    <row r="53" spans="1:9" ht="12.75">
      <c r="A53" s="4"/>
      <c r="B53" s="14" t="s">
        <v>16</v>
      </c>
      <c r="C53" s="1"/>
      <c r="D53" s="1"/>
      <c r="E53" s="23">
        <f>C51*2</f>
        <v>5517.8</v>
      </c>
      <c r="F53" s="22"/>
      <c r="G53" s="22"/>
      <c r="H53" s="22"/>
      <c r="I53" s="17"/>
    </row>
    <row r="54" spans="1:9" ht="12.75">
      <c r="A54" s="4"/>
      <c r="B54" s="14" t="s">
        <v>17</v>
      </c>
      <c r="C54" s="1"/>
      <c r="D54" s="1"/>
      <c r="E54" s="23">
        <f>I58*0.03</f>
        <v>4108.098</v>
      </c>
      <c r="F54" s="22"/>
      <c r="G54" s="22"/>
      <c r="H54" s="22"/>
      <c r="I54" s="17"/>
    </row>
    <row r="55" spans="1:9" ht="12.75">
      <c r="A55" s="4"/>
      <c r="B55" s="14" t="s">
        <v>18</v>
      </c>
      <c r="C55" s="1"/>
      <c r="D55" s="1"/>
      <c r="E55" s="23">
        <v>4999.2</v>
      </c>
      <c r="F55" s="16"/>
      <c r="G55" s="22"/>
      <c r="H55" s="22"/>
      <c r="I55" s="17"/>
    </row>
    <row r="56" spans="1:9" ht="12.75">
      <c r="A56" s="4"/>
      <c r="B56" s="14" t="s">
        <v>47</v>
      </c>
      <c r="C56" s="1"/>
      <c r="D56" s="1"/>
      <c r="E56" s="23">
        <v>2760</v>
      </c>
      <c r="F56" s="16"/>
      <c r="G56" s="22"/>
      <c r="H56" s="22"/>
      <c r="I56" s="17"/>
    </row>
    <row r="57" spans="1:9" ht="12.75">
      <c r="A57" s="4">
        <v>1</v>
      </c>
      <c r="B57" s="14" t="s">
        <v>20</v>
      </c>
      <c r="C57" s="1"/>
      <c r="D57" s="1"/>
      <c r="E57" s="23">
        <v>500</v>
      </c>
      <c r="F57" s="16"/>
      <c r="G57" s="22"/>
      <c r="H57" s="22"/>
      <c r="I57" s="17"/>
    </row>
    <row r="58" spans="1:9" ht="12.75">
      <c r="A58" s="4"/>
      <c r="B58" s="3" t="s">
        <v>10</v>
      </c>
      <c r="C58" s="4"/>
      <c r="D58" s="4"/>
      <c r="E58" s="17">
        <f>SUM(E51:E57)</f>
        <v>19492.056</v>
      </c>
      <c r="F58" s="17"/>
      <c r="G58" s="17">
        <v>30347.9</v>
      </c>
      <c r="H58" s="17">
        <v>27343.26</v>
      </c>
      <c r="I58" s="17">
        <v>136936.6</v>
      </c>
    </row>
    <row r="59" spans="1:9" ht="12.75">
      <c r="A59" s="4"/>
      <c r="B59" s="3" t="s">
        <v>30</v>
      </c>
      <c r="C59" s="4"/>
      <c r="D59" s="4"/>
      <c r="E59" s="23"/>
      <c r="F59" s="22"/>
      <c r="G59" s="22"/>
      <c r="H59" s="22"/>
      <c r="I59" s="17"/>
    </row>
    <row r="60" spans="1:9" ht="12.75">
      <c r="A60" s="4"/>
      <c r="B60" s="1" t="s">
        <v>8</v>
      </c>
      <c r="C60" s="5">
        <v>2758.9</v>
      </c>
      <c r="D60" s="1"/>
      <c r="E60" s="23">
        <v>1000</v>
      </c>
      <c r="F60" s="22"/>
      <c r="G60" s="17"/>
      <c r="H60" s="17"/>
      <c r="I60" s="17"/>
    </row>
    <row r="61" spans="1:9" ht="12.75">
      <c r="A61" s="4"/>
      <c r="B61" s="14" t="s">
        <v>9</v>
      </c>
      <c r="C61" s="1"/>
      <c r="D61" s="1"/>
      <c r="E61" s="23">
        <f>C60*0.22</f>
        <v>606.958</v>
      </c>
      <c r="F61" s="22"/>
      <c r="G61" s="23"/>
      <c r="H61" s="17"/>
      <c r="I61" s="17"/>
    </row>
    <row r="62" spans="1:9" ht="12.75">
      <c r="A62" s="4"/>
      <c r="B62" s="14" t="s">
        <v>16</v>
      </c>
      <c r="C62" s="1"/>
      <c r="D62" s="1"/>
      <c r="E62" s="23">
        <f>C60*2</f>
        <v>5517.8</v>
      </c>
      <c r="F62" s="22"/>
      <c r="G62" s="17"/>
      <c r="H62" s="17"/>
      <c r="I62" s="17"/>
    </row>
    <row r="63" spans="1:9" ht="12.75">
      <c r="A63" s="4"/>
      <c r="B63" s="14" t="s">
        <v>17</v>
      </c>
      <c r="C63" s="1"/>
      <c r="D63" s="1"/>
      <c r="E63" s="23">
        <f>I66*0.03</f>
        <v>2002.0356000000002</v>
      </c>
      <c r="F63" s="22"/>
      <c r="G63" s="23"/>
      <c r="H63" s="17"/>
      <c r="I63" s="17"/>
    </row>
    <row r="64" spans="1:9" ht="12.75">
      <c r="A64" s="4"/>
      <c r="B64" s="14" t="s">
        <v>18</v>
      </c>
      <c r="C64" s="1"/>
      <c r="D64" s="1"/>
      <c r="E64" s="23">
        <f>4999.2</f>
        <v>4999.2</v>
      </c>
      <c r="F64" s="22"/>
      <c r="G64" s="23"/>
      <c r="H64" s="17"/>
      <c r="I64" s="17"/>
    </row>
    <row r="65" spans="1:9" ht="12.75">
      <c r="A65" s="4"/>
      <c r="B65" s="14" t="s">
        <v>47</v>
      </c>
      <c r="C65" s="1"/>
      <c r="D65" s="1"/>
      <c r="E65" s="23">
        <v>2760</v>
      </c>
      <c r="F65" s="22"/>
      <c r="G65" s="23"/>
      <c r="H65" s="17"/>
      <c r="I65" s="17"/>
    </row>
    <row r="66" spans="1:9" ht="12.75">
      <c r="A66" s="4"/>
      <c r="B66" s="3" t="s">
        <v>10</v>
      </c>
      <c r="C66" s="4"/>
      <c r="D66" s="4"/>
      <c r="E66" s="17">
        <f>SUM(E60:E65)</f>
        <v>16885.9936</v>
      </c>
      <c r="F66" s="22"/>
      <c r="G66" s="17">
        <v>30347.9</v>
      </c>
      <c r="H66" s="17">
        <v>30722.32</v>
      </c>
      <c r="I66" s="17">
        <v>66734.52</v>
      </c>
    </row>
    <row r="67" spans="1:9" ht="12.75">
      <c r="A67" s="4"/>
      <c r="B67" s="3" t="s">
        <v>21</v>
      </c>
      <c r="C67" s="4"/>
      <c r="D67" s="4"/>
      <c r="E67" s="17">
        <f>E49+E58+E66</f>
        <v>64376.0505</v>
      </c>
      <c r="F67" s="17"/>
      <c r="G67" s="17">
        <f>G66+G58+G49</f>
        <v>91043.70000000001</v>
      </c>
      <c r="H67" s="17">
        <f>H66+H58+H49</f>
        <v>93120.58</v>
      </c>
      <c r="I67" s="17"/>
    </row>
    <row r="68" spans="1:9" ht="12.75">
      <c r="A68" s="4"/>
      <c r="B68" s="3" t="s">
        <v>48</v>
      </c>
      <c r="C68" s="4"/>
      <c r="D68" s="4"/>
      <c r="E68" s="17">
        <f>E67+E39</f>
        <v>133952.4307</v>
      </c>
      <c r="F68" s="17"/>
      <c r="G68" s="17">
        <f>G67+G39</f>
        <v>182081.90000000002</v>
      </c>
      <c r="H68" s="17">
        <f>H67+H39</f>
        <v>197125.66999999998</v>
      </c>
      <c r="I68" s="17"/>
    </row>
    <row r="69" spans="1:9" ht="12.75">
      <c r="A69" s="4"/>
      <c r="B69" s="3" t="s">
        <v>31</v>
      </c>
      <c r="C69" s="4"/>
      <c r="D69" s="4"/>
      <c r="E69" s="23"/>
      <c r="F69" s="22"/>
      <c r="G69" s="22"/>
      <c r="H69" s="22"/>
      <c r="I69" s="17"/>
    </row>
    <row r="70" spans="1:9" ht="12.75">
      <c r="A70" s="4"/>
      <c r="B70" s="1" t="s">
        <v>8</v>
      </c>
      <c r="C70" s="5">
        <v>2758.9</v>
      </c>
      <c r="D70" s="1"/>
      <c r="E70" s="23">
        <v>1000</v>
      </c>
      <c r="F70" s="22"/>
      <c r="G70" s="22"/>
      <c r="H70" s="22"/>
      <c r="I70" s="17"/>
    </row>
    <row r="71" spans="1:9" ht="12.75">
      <c r="A71" s="4"/>
      <c r="B71" s="14" t="s">
        <v>9</v>
      </c>
      <c r="C71" s="1"/>
      <c r="D71" s="1"/>
      <c r="E71" s="23">
        <f>C70*0.22</f>
        <v>606.958</v>
      </c>
      <c r="F71" s="22"/>
      <c r="G71" s="17"/>
      <c r="H71" s="17"/>
      <c r="I71" s="17"/>
    </row>
    <row r="72" spans="1:9" ht="12.75">
      <c r="A72" s="4"/>
      <c r="B72" s="14" t="s">
        <v>16</v>
      </c>
      <c r="C72" s="1"/>
      <c r="D72" s="1"/>
      <c r="E72" s="23">
        <f>C70*2</f>
        <v>5517.8</v>
      </c>
      <c r="F72" s="22"/>
      <c r="G72" s="22"/>
      <c r="H72" s="22"/>
      <c r="I72" s="17"/>
    </row>
    <row r="73" spans="1:9" ht="12.75">
      <c r="A73" s="4"/>
      <c r="B73" s="14" t="s">
        <v>17</v>
      </c>
      <c r="C73" s="1"/>
      <c r="D73" s="1"/>
      <c r="E73" s="23">
        <f>I76*0.03</f>
        <v>310.30679999999995</v>
      </c>
      <c r="F73" s="22"/>
      <c r="G73" s="22"/>
      <c r="H73" s="22"/>
      <c r="I73" s="17"/>
    </row>
    <row r="74" spans="1:9" ht="12.75">
      <c r="A74" s="4"/>
      <c r="B74" s="14" t="s">
        <v>18</v>
      </c>
      <c r="C74" s="15"/>
      <c r="D74" s="4"/>
      <c r="E74" s="23">
        <v>5195.5</v>
      </c>
      <c r="F74" s="23"/>
      <c r="G74" s="22"/>
      <c r="H74" s="22"/>
      <c r="I74" s="31"/>
    </row>
    <row r="75" spans="1:9" ht="12.75">
      <c r="A75" s="4">
        <v>1</v>
      </c>
      <c r="B75" s="14" t="s">
        <v>49</v>
      </c>
      <c r="C75" s="15"/>
      <c r="D75" s="4"/>
      <c r="E75" s="23">
        <v>3363</v>
      </c>
      <c r="F75" s="23"/>
      <c r="G75" s="22"/>
      <c r="H75" s="22"/>
      <c r="I75" s="31"/>
    </row>
    <row r="76" spans="1:9" ht="12.75">
      <c r="A76" s="4"/>
      <c r="B76" s="3" t="s">
        <v>10</v>
      </c>
      <c r="C76" s="4"/>
      <c r="D76" s="4"/>
      <c r="E76" s="17">
        <f>SUM(E70:E75)</f>
        <v>15993.5648</v>
      </c>
      <c r="F76" s="22"/>
      <c r="G76" s="17">
        <v>30347.9</v>
      </c>
      <c r="H76" s="17">
        <v>19161.85</v>
      </c>
      <c r="I76" s="17">
        <v>10343.56</v>
      </c>
    </row>
    <row r="77" spans="1:9" ht="12.75">
      <c r="A77" s="4"/>
      <c r="B77" s="3" t="s">
        <v>32</v>
      </c>
      <c r="C77" s="4"/>
      <c r="D77" s="4"/>
      <c r="E77" s="23"/>
      <c r="F77" s="22"/>
      <c r="G77" s="22"/>
      <c r="H77" s="22"/>
      <c r="I77" s="22"/>
    </row>
    <row r="78" spans="1:9" ht="12.75">
      <c r="A78" s="4"/>
      <c r="B78" s="1" t="s">
        <v>8</v>
      </c>
      <c r="C78" s="5">
        <v>2758.9</v>
      </c>
      <c r="D78" s="1"/>
      <c r="E78" s="23">
        <v>1000</v>
      </c>
      <c r="F78" s="22"/>
      <c r="G78" s="22"/>
      <c r="H78" s="22"/>
      <c r="I78" s="22"/>
    </row>
    <row r="79" spans="1:9" ht="12.75">
      <c r="A79" s="4"/>
      <c r="B79" s="14" t="s">
        <v>9</v>
      </c>
      <c r="C79" s="1"/>
      <c r="D79" s="1"/>
      <c r="E79" s="23">
        <f>C78*0.22</f>
        <v>606.958</v>
      </c>
      <c r="F79" s="22"/>
      <c r="G79" s="22"/>
      <c r="H79" s="22"/>
      <c r="I79" s="22"/>
    </row>
    <row r="80" spans="1:9" ht="12.75">
      <c r="A80" s="4"/>
      <c r="B80" s="14" t="s">
        <v>16</v>
      </c>
      <c r="C80" s="1"/>
      <c r="D80" s="1"/>
      <c r="E80" s="23">
        <f>C78*2</f>
        <v>5517.8</v>
      </c>
      <c r="F80" s="22"/>
      <c r="G80" s="22"/>
      <c r="H80" s="22"/>
      <c r="I80" s="22"/>
    </row>
    <row r="81" spans="1:9" ht="12.75">
      <c r="A81" s="4"/>
      <c r="B81" s="14" t="s">
        <v>17</v>
      </c>
      <c r="C81" s="1"/>
      <c r="D81" s="1"/>
      <c r="E81" s="23">
        <f>I84*0.03</f>
        <v>2202.9575999999997</v>
      </c>
      <c r="F81" s="22"/>
      <c r="G81" s="17"/>
      <c r="H81" s="17"/>
      <c r="I81" s="17"/>
    </row>
    <row r="82" spans="1:9" ht="12.75">
      <c r="A82" s="4"/>
      <c r="B82" s="14" t="s">
        <v>18</v>
      </c>
      <c r="C82" s="1"/>
      <c r="D82" s="1"/>
      <c r="E82" s="23">
        <f>E74</f>
        <v>5195.5</v>
      </c>
      <c r="F82" s="16"/>
      <c r="G82" s="17"/>
      <c r="H82" s="17"/>
      <c r="I82" s="17"/>
    </row>
    <row r="83" spans="1:9" ht="12.75">
      <c r="A83" s="4">
        <v>1</v>
      </c>
      <c r="B83" s="14" t="s">
        <v>50</v>
      </c>
      <c r="C83" s="1" t="s">
        <v>41</v>
      </c>
      <c r="D83" s="1">
        <v>0.3</v>
      </c>
      <c r="E83" s="23">
        <v>1731</v>
      </c>
      <c r="F83" s="16"/>
      <c r="G83" s="17"/>
      <c r="H83" s="17"/>
      <c r="I83" s="17"/>
    </row>
    <row r="84" spans="1:9" ht="12.75">
      <c r="A84" s="4"/>
      <c r="B84" s="3" t="s">
        <v>10</v>
      </c>
      <c r="C84" s="5"/>
      <c r="D84" s="5"/>
      <c r="E84" s="17">
        <f>SUM(E78:E83)</f>
        <v>16254.2156</v>
      </c>
      <c r="F84" s="22"/>
      <c r="G84" s="17">
        <v>30347.9</v>
      </c>
      <c r="H84" s="17">
        <v>32403.81</v>
      </c>
      <c r="I84" s="17">
        <v>73431.92</v>
      </c>
    </row>
    <row r="85" spans="1:9" ht="12.75">
      <c r="A85" s="4"/>
      <c r="B85" s="3" t="s">
        <v>33</v>
      </c>
      <c r="C85" s="5"/>
      <c r="D85" s="4"/>
      <c r="E85" s="17"/>
      <c r="F85" s="22"/>
      <c r="G85" s="17"/>
      <c r="H85" s="17"/>
      <c r="I85" s="17"/>
    </row>
    <row r="86" spans="1:9" ht="12.75">
      <c r="A86" s="4"/>
      <c r="B86" s="1" t="s">
        <v>8</v>
      </c>
      <c r="C86" s="5">
        <v>2759.4</v>
      </c>
      <c r="D86" s="1"/>
      <c r="E86" s="23">
        <v>1000</v>
      </c>
      <c r="F86" s="22"/>
      <c r="G86" s="23"/>
      <c r="H86" s="17"/>
      <c r="I86" s="17"/>
    </row>
    <row r="87" spans="1:9" ht="12.75">
      <c r="A87" s="4"/>
      <c r="B87" s="14" t="s">
        <v>9</v>
      </c>
      <c r="C87" s="1"/>
      <c r="D87" s="1"/>
      <c r="E87" s="23">
        <f>C86*0.22</f>
        <v>607.068</v>
      </c>
      <c r="F87" s="22"/>
      <c r="G87" s="17"/>
      <c r="H87" s="17"/>
      <c r="I87" s="17"/>
    </row>
    <row r="88" spans="1:9" ht="12.75">
      <c r="A88" s="4"/>
      <c r="B88" s="14" t="s">
        <v>16</v>
      </c>
      <c r="C88" s="1"/>
      <c r="D88" s="1"/>
      <c r="E88" s="23">
        <f>C86*2</f>
        <v>5518.8</v>
      </c>
      <c r="F88" s="22"/>
      <c r="G88" s="22"/>
      <c r="H88" s="22"/>
      <c r="I88" s="22"/>
    </row>
    <row r="89" spans="1:9" ht="12.75">
      <c r="A89" s="4"/>
      <c r="B89" s="14" t="s">
        <v>17</v>
      </c>
      <c r="C89" s="1"/>
      <c r="D89" s="1"/>
      <c r="E89" s="23">
        <f>I97*0.03</f>
        <v>3100.698</v>
      </c>
      <c r="F89" s="23"/>
      <c r="G89" s="22"/>
      <c r="H89" s="22"/>
      <c r="I89" s="22"/>
    </row>
    <row r="90" spans="1:9" ht="12.75">
      <c r="A90" s="4"/>
      <c r="B90" s="14" t="s">
        <v>18</v>
      </c>
      <c r="C90" s="1"/>
      <c r="D90" s="1"/>
      <c r="E90" s="23">
        <f>E82</f>
        <v>5195.5</v>
      </c>
      <c r="F90" s="23"/>
      <c r="G90" s="22"/>
      <c r="H90" s="22"/>
      <c r="I90" s="22"/>
    </row>
    <row r="91" spans="1:9" ht="25.5">
      <c r="A91" s="4">
        <v>1</v>
      </c>
      <c r="B91" s="30" t="s">
        <v>51</v>
      </c>
      <c r="C91" s="15" t="s">
        <v>52</v>
      </c>
      <c r="D91" s="1">
        <v>11.743</v>
      </c>
      <c r="E91" s="23">
        <f>179*J97</f>
        <v>1372.6295928500497</v>
      </c>
      <c r="F91" s="23"/>
      <c r="G91" s="22"/>
      <c r="H91" s="22"/>
      <c r="I91" s="22"/>
    </row>
    <row r="92" spans="1:9" ht="12.75">
      <c r="A92" s="4">
        <v>2</v>
      </c>
      <c r="B92" s="14" t="s">
        <v>53</v>
      </c>
      <c r="C92" s="15" t="s">
        <v>39</v>
      </c>
      <c r="D92" s="1">
        <v>1</v>
      </c>
      <c r="E92" s="23">
        <f>289*J97</f>
        <v>2216.14498510427</v>
      </c>
      <c r="F92" s="23"/>
      <c r="G92" s="22"/>
      <c r="H92" s="22"/>
      <c r="I92" s="22"/>
    </row>
    <row r="93" spans="1:9" ht="12.75">
      <c r="A93" s="4">
        <v>3</v>
      </c>
      <c r="B93" s="14" t="s">
        <v>54</v>
      </c>
      <c r="C93" s="15" t="s">
        <v>39</v>
      </c>
      <c r="D93" s="1">
        <v>3</v>
      </c>
      <c r="E93" s="23">
        <f>539*J97</f>
        <v>4133.22542204568</v>
      </c>
      <c r="F93" s="23"/>
      <c r="G93" s="22"/>
      <c r="H93" s="22"/>
      <c r="I93" s="22"/>
    </row>
    <row r="94" spans="1:9" ht="12.75">
      <c r="A94" s="4">
        <v>4</v>
      </c>
      <c r="B94" s="14" t="s">
        <v>20</v>
      </c>
      <c r="C94" s="15"/>
      <c r="D94" s="1"/>
      <c r="E94" s="23">
        <v>500</v>
      </c>
      <c r="F94" s="23"/>
      <c r="G94" s="22"/>
      <c r="H94" s="22"/>
      <c r="I94" s="22"/>
    </row>
    <row r="95" spans="1:9" ht="12.75">
      <c r="A95" s="4">
        <v>5</v>
      </c>
      <c r="B95" s="14" t="s">
        <v>55</v>
      </c>
      <c r="C95" s="1"/>
      <c r="D95" s="1"/>
      <c r="E95" s="23">
        <v>1380</v>
      </c>
      <c r="F95" s="23"/>
      <c r="G95" s="22"/>
      <c r="H95" s="22"/>
      <c r="I95" s="22"/>
    </row>
    <row r="96" spans="1:9" ht="12.75">
      <c r="A96" s="4">
        <v>6</v>
      </c>
      <c r="B96" s="14" t="s">
        <v>56</v>
      </c>
      <c r="C96" s="1"/>
      <c r="D96" s="1"/>
      <c r="E96" s="23">
        <v>1500</v>
      </c>
      <c r="F96" s="23"/>
      <c r="G96" s="22"/>
      <c r="H96" s="22"/>
      <c r="I96" s="22"/>
    </row>
    <row r="97" spans="1:10" ht="12.75">
      <c r="A97" s="4"/>
      <c r="B97" s="3" t="s">
        <v>10</v>
      </c>
      <c r="C97" s="5"/>
      <c r="D97" s="5"/>
      <c r="E97" s="17">
        <f>SUM(E86:E96)</f>
        <v>26524.066</v>
      </c>
      <c r="F97" s="22"/>
      <c r="G97" s="17">
        <v>30353.4</v>
      </c>
      <c r="H97" s="17">
        <v>27636.43</v>
      </c>
      <c r="I97" s="17">
        <v>103356.6</v>
      </c>
      <c r="J97">
        <f>7722/1007</f>
        <v>7.66832174776564</v>
      </c>
    </row>
    <row r="98" spans="1:9" ht="12.75">
      <c r="A98" s="4"/>
      <c r="B98" s="3" t="s">
        <v>13</v>
      </c>
      <c r="C98" s="4"/>
      <c r="D98" s="4"/>
      <c r="E98" s="17">
        <f>E97+E84+E76</f>
        <v>58771.8464</v>
      </c>
      <c r="F98" s="17"/>
      <c r="G98" s="17">
        <f>G97+G84+G76</f>
        <v>91049.20000000001</v>
      </c>
      <c r="H98" s="17">
        <f>H97+H84+H76</f>
        <v>79202.09</v>
      </c>
      <c r="I98" s="17">
        <f>I97+I84+I76</f>
        <v>187132.08000000002</v>
      </c>
    </row>
    <row r="99" spans="1:9" ht="12.75">
      <c r="A99" s="4"/>
      <c r="B99" s="3" t="s">
        <v>14</v>
      </c>
      <c r="C99" s="4"/>
      <c r="D99" s="4"/>
      <c r="E99" s="17">
        <f>E98+E68</f>
        <v>192724.2771</v>
      </c>
      <c r="F99" s="17"/>
      <c r="G99" s="17">
        <f>G98+G68</f>
        <v>273131.10000000003</v>
      </c>
      <c r="H99" s="17">
        <f>H98+H68</f>
        <v>276327.76</v>
      </c>
      <c r="I99" s="17"/>
    </row>
    <row r="100" spans="1:9" ht="12.75">
      <c r="A100" s="4"/>
      <c r="B100" s="3" t="s">
        <v>34</v>
      </c>
      <c r="C100" s="5"/>
      <c r="D100" s="4"/>
      <c r="E100" s="17"/>
      <c r="F100" s="22"/>
      <c r="G100" s="17"/>
      <c r="H100" s="17"/>
      <c r="I100" s="17"/>
    </row>
    <row r="101" spans="1:9" ht="12.75">
      <c r="A101" s="4"/>
      <c r="B101" s="1" t="s">
        <v>8</v>
      </c>
      <c r="C101" s="5">
        <v>2759.4</v>
      </c>
      <c r="D101" s="1"/>
      <c r="E101" s="23">
        <v>1000</v>
      </c>
      <c r="F101" s="22"/>
      <c r="G101" s="17"/>
      <c r="H101" s="17"/>
      <c r="I101" s="17"/>
    </row>
    <row r="102" spans="1:9" ht="12.75">
      <c r="A102" s="1"/>
      <c r="B102" s="14" t="s">
        <v>9</v>
      </c>
      <c r="C102" s="1"/>
      <c r="D102" s="1"/>
      <c r="E102" s="23">
        <f>C101*0.22</f>
        <v>607.068</v>
      </c>
      <c r="F102" s="16"/>
      <c r="G102" s="17"/>
      <c r="H102" s="17"/>
      <c r="I102" s="17"/>
    </row>
    <row r="103" spans="1:9" ht="12.75">
      <c r="A103" s="1"/>
      <c r="B103" s="14" t="s">
        <v>16</v>
      </c>
      <c r="C103" s="1"/>
      <c r="D103" s="1"/>
      <c r="E103" s="23">
        <f>C101*2</f>
        <v>5518.8</v>
      </c>
      <c r="F103" s="16"/>
      <c r="G103" s="16"/>
      <c r="H103" s="16"/>
      <c r="I103" s="16"/>
    </row>
    <row r="104" spans="1:9" ht="12.75">
      <c r="A104" s="1"/>
      <c r="B104" s="14" t="s">
        <v>17</v>
      </c>
      <c r="C104" s="1"/>
      <c r="D104" s="1"/>
      <c r="E104" s="23">
        <f>I111*0.03</f>
        <v>4396.327499999999</v>
      </c>
      <c r="F104" s="16"/>
      <c r="G104" s="16"/>
      <c r="H104" s="16"/>
      <c r="I104" s="16"/>
    </row>
    <row r="105" spans="1:9" ht="12.75">
      <c r="A105" s="1"/>
      <c r="B105" s="14" t="s">
        <v>18</v>
      </c>
      <c r="C105" s="1"/>
      <c r="D105" s="1"/>
      <c r="E105" s="23">
        <f>E90</f>
        <v>5195.5</v>
      </c>
      <c r="F105" s="16"/>
      <c r="G105" s="16"/>
      <c r="H105" s="16"/>
      <c r="I105" s="16"/>
    </row>
    <row r="106" spans="1:9" ht="12.75">
      <c r="A106" s="1">
        <v>1</v>
      </c>
      <c r="B106" s="14" t="s">
        <v>20</v>
      </c>
      <c r="C106" s="1"/>
      <c r="D106" s="1"/>
      <c r="E106" s="23">
        <v>500</v>
      </c>
      <c r="F106" s="16"/>
      <c r="G106" s="16"/>
      <c r="H106" s="16"/>
      <c r="I106" s="16"/>
    </row>
    <row r="107" spans="1:9" ht="51">
      <c r="A107" s="1">
        <v>2</v>
      </c>
      <c r="B107" s="30" t="s">
        <v>57</v>
      </c>
      <c r="C107" s="15" t="s">
        <v>41</v>
      </c>
      <c r="D107" s="1">
        <v>0.035</v>
      </c>
      <c r="E107" s="23">
        <f>635*J111</f>
        <v>4697.827466820542</v>
      </c>
      <c r="F107" s="16"/>
      <c r="G107" s="16"/>
      <c r="H107" s="16"/>
      <c r="I107" s="16"/>
    </row>
    <row r="108" spans="1:9" ht="25.5">
      <c r="A108" s="1">
        <v>3</v>
      </c>
      <c r="B108" s="30" t="s">
        <v>58</v>
      </c>
      <c r="C108" s="15" t="s">
        <v>41</v>
      </c>
      <c r="D108" s="1">
        <v>0.005</v>
      </c>
      <c r="E108" s="23">
        <f>30*J111</f>
        <v>221.94460473167916</v>
      </c>
      <c r="F108" s="16"/>
      <c r="G108" s="16"/>
      <c r="H108" s="16"/>
      <c r="I108" s="16"/>
    </row>
    <row r="109" spans="1:9" ht="12.75">
      <c r="A109" s="1">
        <v>4</v>
      </c>
      <c r="B109" s="14" t="s">
        <v>59</v>
      </c>
      <c r="C109" s="15" t="s">
        <v>60</v>
      </c>
      <c r="D109" s="1">
        <v>3</v>
      </c>
      <c r="E109" s="23">
        <f>47*J111</f>
        <v>347.7132140796307</v>
      </c>
      <c r="F109" s="16"/>
      <c r="G109" s="16"/>
      <c r="H109" s="16"/>
      <c r="I109" s="16"/>
    </row>
    <row r="110" spans="1:9" ht="51">
      <c r="A110" s="1">
        <v>5</v>
      </c>
      <c r="B110" s="30" t="s">
        <v>61</v>
      </c>
      <c r="C110" s="15" t="s">
        <v>41</v>
      </c>
      <c r="D110" s="1">
        <v>0.08</v>
      </c>
      <c r="E110" s="23">
        <f>1021*J111</f>
        <v>7553.514714368148</v>
      </c>
      <c r="F110" s="16"/>
      <c r="G110" s="16"/>
      <c r="H110" s="16"/>
      <c r="I110" s="16"/>
    </row>
    <row r="111" spans="1:10" ht="12.75">
      <c r="A111" s="4"/>
      <c r="B111" s="3" t="s">
        <v>10</v>
      </c>
      <c r="C111" s="5"/>
      <c r="D111" s="5"/>
      <c r="E111" s="17">
        <f>SUM(E101:E110)</f>
        <v>30038.6955</v>
      </c>
      <c r="F111" s="22"/>
      <c r="G111" s="17">
        <v>30353.4</v>
      </c>
      <c r="H111" s="17">
        <v>37675.66</v>
      </c>
      <c r="I111" s="17">
        <v>146544.25</v>
      </c>
      <c r="J111">
        <f>12821/1733</f>
        <v>7.3981534910559725</v>
      </c>
    </row>
    <row r="112" spans="1:9" ht="12.75">
      <c r="A112" s="4"/>
      <c r="B112" s="3" t="s">
        <v>35</v>
      </c>
      <c r="C112" s="4"/>
      <c r="D112" s="4"/>
      <c r="E112" s="23"/>
      <c r="F112" s="22"/>
      <c r="G112" s="22"/>
      <c r="H112" s="22"/>
      <c r="I112" s="22"/>
    </row>
    <row r="113" spans="1:9" ht="12.75">
      <c r="A113" s="4"/>
      <c r="B113" s="1" t="s">
        <v>8</v>
      </c>
      <c r="C113" s="5">
        <v>2759.8</v>
      </c>
      <c r="D113" s="1"/>
      <c r="E113" s="23">
        <v>1000</v>
      </c>
      <c r="F113" s="22"/>
      <c r="G113" s="22"/>
      <c r="H113" s="22"/>
      <c r="I113" s="22"/>
    </row>
    <row r="114" spans="1:9" ht="12.75">
      <c r="A114" s="4"/>
      <c r="B114" s="14" t="s">
        <v>9</v>
      </c>
      <c r="C114" s="1"/>
      <c r="D114" s="1"/>
      <c r="E114" s="23">
        <f>C113*0.22</f>
        <v>607.1560000000001</v>
      </c>
      <c r="F114" s="22"/>
      <c r="G114" s="22"/>
      <c r="H114" s="22"/>
      <c r="I114" s="22"/>
    </row>
    <row r="115" spans="1:9" ht="12.75">
      <c r="A115" s="4"/>
      <c r="B115" s="14" t="s">
        <v>16</v>
      </c>
      <c r="C115" s="1"/>
      <c r="D115" s="1"/>
      <c r="E115" s="23">
        <f>C113*2</f>
        <v>5519.6</v>
      </c>
      <c r="F115" s="22"/>
      <c r="G115" s="22"/>
      <c r="H115" s="22"/>
      <c r="I115" s="22"/>
    </row>
    <row r="116" spans="1:9" ht="12.75">
      <c r="A116" s="4"/>
      <c r="B116" s="14" t="s">
        <v>17</v>
      </c>
      <c r="C116" s="1"/>
      <c r="D116" s="1"/>
      <c r="E116" s="23">
        <f>I119*0.03</f>
        <v>5771.3414999999995</v>
      </c>
      <c r="F116" s="17"/>
      <c r="G116" s="17"/>
      <c r="H116" s="17"/>
      <c r="I116" s="17"/>
    </row>
    <row r="117" spans="1:9" ht="12.75">
      <c r="A117" s="4"/>
      <c r="B117" s="14" t="s">
        <v>18</v>
      </c>
      <c r="C117" s="1"/>
      <c r="D117" s="1"/>
      <c r="E117" s="23">
        <f>E105</f>
        <v>5195.5</v>
      </c>
      <c r="F117" s="16"/>
      <c r="G117" s="17"/>
      <c r="H117" s="17"/>
      <c r="I117" s="17"/>
    </row>
    <row r="118" spans="1:9" ht="12.75">
      <c r="A118" s="1">
        <v>1</v>
      </c>
      <c r="B118" s="14" t="s">
        <v>20</v>
      </c>
      <c r="C118" s="1"/>
      <c r="D118" s="1"/>
      <c r="E118" s="23">
        <v>500</v>
      </c>
      <c r="F118" s="16"/>
      <c r="G118" s="17"/>
      <c r="H118" s="17"/>
      <c r="I118" s="17"/>
    </row>
    <row r="119" spans="1:9" ht="12.75">
      <c r="A119" s="4"/>
      <c r="B119" s="3" t="s">
        <v>10</v>
      </c>
      <c r="C119" s="5"/>
      <c r="D119" s="5"/>
      <c r="E119" s="17">
        <f>SUM(E113:E118)</f>
        <v>18593.5975</v>
      </c>
      <c r="F119" s="17"/>
      <c r="G119" s="17">
        <v>30357.8</v>
      </c>
      <c r="H119" s="17">
        <v>34801.94</v>
      </c>
      <c r="I119" s="17">
        <v>192378.05</v>
      </c>
    </row>
    <row r="120" spans="1:9" ht="12.75">
      <c r="A120" s="4"/>
      <c r="B120" s="3" t="s">
        <v>36</v>
      </c>
      <c r="C120" s="4"/>
      <c r="D120" s="4"/>
      <c r="E120" s="17"/>
      <c r="F120" s="17"/>
      <c r="G120" s="17"/>
      <c r="H120" s="17"/>
      <c r="I120" s="17"/>
    </row>
    <row r="121" spans="1:9" ht="12.75">
      <c r="A121" s="4"/>
      <c r="B121" s="1" t="s">
        <v>8</v>
      </c>
      <c r="C121" s="5">
        <v>2759.8</v>
      </c>
      <c r="D121" s="1"/>
      <c r="E121" s="23">
        <v>1000</v>
      </c>
      <c r="F121" s="22"/>
      <c r="G121" s="22"/>
      <c r="H121" s="22"/>
      <c r="I121" s="17"/>
    </row>
    <row r="122" spans="1:9" ht="12.75">
      <c r="A122" s="4"/>
      <c r="B122" s="14" t="s">
        <v>9</v>
      </c>
      <c r="C122" s="1"/>
      <c r="D122" s="1"/>
      <c r="E122" s="23">
        <f>C121*0.22</f>
        <v>607.1560000000001</v>
      </c>
      <c r="F122" s="17"/>
      <c r="G122" s="17"/>
      <c r="H122" s="17"/>
      <c r="I122" s="17"/>
    </row>
    <row r="123" spans="1:9" ht="12.75">
      <c r="A123" s="4"/>
      <c r="B123" s="14" t="s">
        <v>16</v>
      </c>
      <c r="C123" s="1"/>
      <c r="D123" s="1"/>
      <c r="E123" s="23">
        <f>C121*2</f>
        <v>5519.6</v>
      </c>
      <c r="F123" s="22"/>
      <c r="G123" s="22"/>
      <c r="H123" s="22"/>
      <c r="I123" s="17"/>
    </row>
    <row r="124" spans="1:9" ht="12.75">
      <c r="A124" s="4"/>
      <c r="B124" s="14" t="s">
        <v>17</v>
      </c>
      <c r="C124" s="1"/>
      <c r="D124" s="1"/>
      <c r="E124" s="23">
        <f>I137*0.03</f>
        <v>6240.967199999999</v>
      </c>
      <c r="F124" s="22"/>
      <c r="G124" s="22"/>
      <c r="H124" s="22"/>
      <c r="I124" s="17"/>
    </row>
    <row r="125" spans="1:9" ht="12.75">
      <c r="A125" s="4"/>
      <c r="B125" s="14" t="s">
        <v>18</v>
      </c>
      <c r="C125" s="1"/>
      <c r="D125" s="1"/>
      <c r="E125" s="23">
        <f>E117</f>
        <v>5195.5</v>
      </c>
      <c r="F125" s="22"/>
      <c r="G125" s="22"/>
      <c r="H125" s="22"/>
      <c r="I125" s="17"/>
    </row>
    <row r="126" spans="1:9" ht="12.75">
      <c r="A126" s="4">
        <v>1</v>
      </c>
      <c r="B126" s="14" t="s">
        <v>62</v>
      </c>
      <c r="C126" s="1"/>
      <c r="D126" s="1"/>
      <c r="E126" s="23">
        <v>250</v>
      </c>
      <c r="F126" s="22"/>
      <c r="G126" s="22"/>
      <c r="H126" s="22"/>
      <c r="I126" s="17"/>
    </row>
    <row r="127" spans="1:9" ht="12.75">
      <c r="A127" s="4">
        <v>2</v>
      </c>
      <c r="B127" s="14" t="s">
        <v>63</v>
      </c>
      <c r="C127" s="1"/>
      <c r="D127" s="1"/>
      <c r="E127" s="23">
        <v>1750</v>
      </c>
      <c r="F127" s="22"/>
      <c r="G127" s="22"/>
      <c r="H127" s="22"/>
      <c r="I127" s="17"/>
    </row>
    <row r="128" spans="1:9" ht="12.75">
      <c r="A128" s="4">
        <v>3</v>
      </c>
      <c r="B128" s="14" t="s">
        <v>64</v>
      </c>
      <c r="C128" s="1"/>
      <c r="D128" s="1"/>
      <c r="E128" s="23">
        <v>600</v>
      </c>
      <c r="F128" s="22" t="s">
        <v>65</v>
      </c>
      <c r="G128" s="22"/>
      <c r="H128" s="22"/>
      <c r="I128" s="17"/>
    </row>
    <row r="129" spans="1:9" ht="12.75">
      <c r="A129" s="4">
        <v>4</v>
      </c>
      <c r="B129" s="14" t="s">
        <v>66</v>
      </c>
      <c r="C129" s="1" t="s">
        <v>60</v>
      </c>
      <c r="D129" s="1">
        <v>6</v>
      </c>
      <c r="E129" s="23">
        <f>94*J136</f>
        <v>755.5345528455284</v>
      </c>
      <c r="F129" s="22"/>
      <c r="G129" s="22"/>
      <c r="H129" s="22"/>
      <c r="I129" s="17"/>
    </row>
    <row r="130" spans="1:9" ht="12.75">
      <c r="A130" s="4">
        <v>5</v>
      </c>
      <c r="B130" s="14" t="s">
        <v>59</v>
      </c>
      <c r="C130" s="1" t="s">
        <v>60</v>
      </c>
      <c r="D130" s="1">
        <v>2</v>
      </c>
      <c r="E130" s="23">
        <f>31*J136</f>
        <v>249.16565040650406</v>
      </c>
      <c r="F130" s="22"/>
      <c r="G130" s="22"/>
      <c r="H130" s="22"/>
      <c r="I130" s="17"/>
    </row>
    <row r="131" spans="1:9" ht="25.5">
      <c r="A131" s="4">
        <v>6</v>
      </c>
      <c r="B131" s="30" t="s">
        <v>58</v>
      </c>
      <c r="C131" s="15" t="s">
        <v>41</v>
      </c>
      <c r="D131" s="1">
        <v>0.04</v>
      </c>
      <c r="E131" s="23">
        <f>244*J136</f>
        <v>1961.1747967479673</v>
      </c>
      <c r="F131" s="22"/>
      <c r="G131" s="22"/>
      <c r="H131" s="22"/>
      <c r="I131" s="17"/>
    </row>
    <row r="132" spans="1:9" ht="12.75">
      <c r="A132" s="4">
        <v>7</v>
      </c>
      <c r="B132" s="14" t="s">
        <v>67</v>
      </c>
      <c r="C132" s="15" t="s">
        <v>39</v>
      </c>
      <c r="D132" s="1">
        <v>1</v>
      </c>
      <c r="E132" s="23">
        <f>50*J136</f>
        <v>401.880081300813</v>
      </c>
      <c r="F132" s="22"/>
      <c r="G132" s="22"/>
      <c r="H132" s="22"/>
      <c r="I132" s="17"/>
    </row>
    <row r="133" spans="1:9" ht="12.75">
      <c r="A133" s="4">
        <v>8</v>
      </c>
      <c r="B133" s="14" t="s">
        <v>68</v>
      </c>
      <c r="C133" s="15" t="s">
        <v>69</v>
      </c>
      <c r="D133" s="1">
        <v>1</v>
      </c>
      <c r="E133" s="23">
        <f>15*J136</f>
        <v>120.5640243902439</v>
      </c>
      <c r="F133" s="22"/>
      <c r="G133" s="22"/>
      <c r="H133" s="22"/>
      <c r="I133" s="17"/>
    </row>
    <row r="134" spans="1:9" ht="51">
      <c r="A134" s="4">
        <v>9</v>
      </c>
      <c r="B134" s="30" t="s">
        <v>61</v>
      </c>
      <c r="C134" s="15" t="s">
        <v>41</v>
      </c>
      <c r="D134" s="1">
        <v>0.05</v>
      </c>
      <c r="E134" s="23">
        <f>550*J136</f>
        <v>4420.680894308943</v>
      </c>
      <c r="F134" s="22"/>
      <c r="G134" s="22"/>
      <c r="H134" s="22"/>
      <c r="I134" s="17"/>
    </row>
    <row r="135" spans="1:9" ht="12.75">
      <c r="A135" s="4">
        <v>10</v>
      </c>
      <c r="B135" s="14" t="s">
        <v>20</v>
      </c>
      <c r="C135" s="1"/>
      <c r="D135" s="1"/>
      <c r="E135" s="23">
        <v>500</v>
      </c>
      <c r="F135" s="22"/>
      <c r="G135" s="22"/>
      <c r="H135" s="22"/>
      <c r="I135" s="17"/>
    </row>
    <row r="136" spans="1:10" ht="12.75">
      <c r="A136" s="4">
        <v>11</v>
      </c>
      <c r="B136" s="14" t="s">
        <v>70</v>
      </c>
      <c r="C136" s="1"/>
      <c r="D136" s="1"/>
      <c r="E136" s="23">
        <v>2760</v>
      </c>
      <c r="F136" s="22"/>
      <c r="G136" s="22"/>
      <c r="H136" s="22"/>
      <c r="I136" s="17"/>
      <c r="J136">
        <f>7909/984</f>
        <v>8.03760162601626</v>
      </c>
    </row>
    <row r="137" spans="1:9" ht="12.75">
      <c r="A137" s="4"/>
      <c r="B137" s="3" t="s">
        <v>10</v>
      </c>
      <c r="C137" s="5"/>
      <c r="D137" s="5"/>
      <c r="E137" s="17">
        <f>SUM(E121:E136)</f>
        <v>32332.2232</v>
      </c>
      <c r="F137" s="22"/>
      <c r="G137" s="17">
        <v>30357.8</v>
      </c>
      <c r="H137" s="17">
        <v>33054.53</v>
      </c>
      <c r="I137" s="17">
        <v>208032.24</v>
      </c>
    </row>
    <row r="138" spans="1:9" ht="12.75">
      <c r="A138" s="4"/>
      <c r="B138" s="3" t="s">
        <v>22</v>
      </c>
      <c r="C138" s="5"/>
      <c r="D138" s="5"/>
      <c r="E138" s="17">
        <f>E137+E119+E111</f>
        <v>80964.5162</v>
      </c>
      <c r="F138" s="22"/>
      <c r="G138" s="17">
        <f>G137+G119+G111</f>
        <v>91069</v>
      </c>
      <c r="H138" s="17">
        <f>H137+H119+H111</f>
        <v>105532.13</v>
      </c>
      <c r="I138" s="17"/>
    </row>
    <row r="139" spans="1:9" ht="12.75">
      <c r="A139" s="4"/>
      <c r="B139" s="3" t="s">
        <v>24</v>
      </c>
      <c r="C139" s="4"/>
      <c r="D139" s="4"/>
      <c r="E139" s="17">
        <f>E138+E99</f>
        <v>273688.7933</v>
      </c>
      <c r="F139" s="22"/>
      <c r="G139" s="17">
        <f>G138+G99</f>
        <v>364200.10000000003</v>
      </c>
      <c r="H139" s="17">
        <f>H138+H99</f>
        <v>381859.89</v>
      </c>
      <c r="I139" s="17"/>
    </row>
    <row r="140" spans="1:9" ht="12.75">
      <c r="A140" s="4"/>
      <c r="B140" s="3" t="s">
        <v>71</v>
      </c>
      <c r="C140" s="4"/>
      <c r="D140" s="4"/>
      <c r="E140" s="23"/>
      <c r="F140" s="22"/>
      <c r="G140" s="17">
        <f>G139-E139</f>
        <v>90511.30670000002</v>
      </c>
      <c r="H140" s="22"/>
      <c r="I140" s="17"/>
    </row>
    <row r="141" spans="1:9" ht="12.75">
      <c r="A141" s="4"/>
      <c r="B141" s="3" t="s">
        <v>72</v>
      </c>
      <c r="C141" s="4"/>
      <c r="D141" s="4"/>
      <c r="E141" s="23"/>
      <c r="F141" s="22"/>
      <c r="G141" s="17">
        <f>G140-G4</f>
        <v>1254.3067000000156</v>
      </c>
      <c r="H141" s="22"/>
      <c r="I141" s="17"/>
    </row>
    <row r="142" spans="1:9" ht="12.75">
      <c r="A142" s="7"/>
      <c r="B142" s="13"/>
      <c r="C142" s="7"/>
      <c r="D142" s="7"/>
      <c r="E142" s="27"/>
      <c r="F142" s="24"/>
      <c r="G142" s="24"/>
      <c r="H142" s="24"/>
      <c r="I142" s="25"/>
    </row>
    <row r="143" spans="1:9" ht="12.75">
      <c r="A143" s="7"/>
      <c r="B143" s="10"/>
      <c r="C143" s="9"/>
      <c r="D143" s="9"/>
      <c r="E143" s="25"/>
      <c r="F143" s="25"/>
      <c r="G143" s="25"/>
      <c r="H143" s="25"/>
      <c r="I143" s="25"/>
    </row>
    <row r="144" spans="1:9" ht="12.75">
      <c r="A144" s="7"/>
      <c r="B144" s="10"/>
      <c r="C144" s="9"/>
      <c r="D144" s="9"/>
      <c r="E144" s="25"/>
      <c r="F144" s="25"/>
      <c r="G144" s="25"/>
      <c r="H144" s="25"/>
      <c r="I144" s="25"/>
    </row>
    <row r="145" spans="1:9" ht="12.75">
      <c r="A145" s="11"/>
      <c r="B145" s="12"/>
      <c r="C145" s="11"/>
      <c r="D145" s="11"/>
      <c r="E145" s="27"/>
      <c r="F145" s="26"/>
      <c r="G145" s="26"/>
      <c r="H145" s="26"/>
      <c r="I145" s="26"/>
    </row>
    <row r="146" spans="1:9" ht="12.75">
      <c r="A146" s="11"/>
      <c r="B146" s="13"/>
      <c r="C146" s="11"/>
      <c r="D146" s="11"/>
      <c r="E146" s="27"/>
      <c r="F146" s="26"/>
      <c r="G146" s="26"/>
      <c r="H146" s="26"/>
      <c r="I146" s="26"/>
    </row>
    <row r="147" spans="1:9" ht="12.75">
      <c r="A147" s="11"/>
      <c r="B147" s="13"/>
      <c r="C147" s="11"/>
      <c r="D147" s="11"/>
      <c r="E147" s="27"/>
      <c r="F147" s="26"/>
      <c r="G147" s="26"/>
      <c r="H147" s="26"/>
      <c r="I147" s="26"/>
    </row>
    <row r="148" spans="1:9" ht="12.75">
      <c r="A148" s="11"/>
      <c r="B148" s="13"/>
      <c r="C148" s="11"/>
      <c r="D148" s="11"/>
      <c r="E148" s="27"/>
      <c r="F148" s="26"/>
      <c r="G148" s="26"/>
      <c r="H148" s="26"/>
      <c r="I148" s="26"/>
    </row>
    <row r="149" spans="1:9" ht="12.75">
      <c r="A149" s="11"/>
      <c r="B149" s="12"/>
      <c r="C149" s="9"/>
      <c r="D149" s="9"/>
      <c r="E149" s="25"/>
      <c r="F149" s="25"/>
      <c r="G149" s="25"/>
      <c r="H149" s="25"/>
      <c r="I149" s="25"/>
    </row>
    <row r="150" spans="1:9" ht="12.75">
      <c r="A150" s="11"/>
      <c r="B150" s="12"/>
      <c r="C150" s="11"/>
      <c r="D150" s="11"/>
      <c r="E150" s="27"/>
      <c r="F150" s="26"/>
      <c r="G150" s="26"/>
      <c r="H150" s="26"/>
      <c r="I150" s="26"/>
    </row>
    <row r="151" spans="1:9" ht="12.75">
      <c r="A151" s="11"/>
      <c r="B151" s="8"/>
      <c r="C151" s="11"/>
      <c r="D151" s="11"/>
      <c r="E151" s="27"/>
      <c r="F151" s="26"/>
      <c r="G151" s="26"/>
      <c r="H151" s="26"/>
      <c r="I151" s="26"/>
    </row>
    <row r="152" spans="1:9" ht="12.75">
      <c r="A152" s="11"/>
      <c r="B152" s="8"/>
      <c r="C152" s="11"/>
      <c r="D152" s="11"/>
      <c r="E152" s="27"/>
      <c r="F152" s="26"/>
      <c r="G152" s="26"/>
      <c r="H152" s="26"/>
      <c r="I152" s="26"/>
    </row>
    <row r="153" spans="1:9" ht="12.75">
      <c r="A153" s="11"/>
      <c r="B153" s="13"/>
      <c r="C153" s="11"/>
      <c r="D153" s="11"/>
      <c r="E153" s="27"/>
      <c r="F153" s="26"/>
      <c r="G153" s="26"/>
      <c r="H153" s="26"/>
      <c r="I153" s="26"/>
    </row>
    <row r="154" spans="1:9" ht="12.75">
      <c r="A154" s="11"/>
      <c r="B154" s="13"/>
      <c r="C154" s="11"/>
      <c r="D154" s="11"/>
      <c r="E154" s="27"/>
      <c r="F154" s="26"/>
      <c r="G154" s="26"/>
      <c r="H154" s="26"/>
      <c r="I154" s="26"/>
    </row>
    <row r="155" spans="1:9" ht="12.75">
      <c r="A155" s="11"/>
      <c r="B155" s="13"/>
      <c r="C155" s="11"/>
      <c r="D155" s="11"/>
      <c r="E155" s="27"/>
      <c r="F155" s="26"/>
      <c r="G155" s="26"/>
      <c r="H155" s="26"/>
      <c r="I155" s="26"/>
    </row>
    <row r="156" spans="1:9" ht="12.75">
      <c r="A156" s="11"/>
      <c r="B156" s="12"/>
      <c r="C156" s="9"/>
      <c r="D156" s="9"/>
      <c r="E156" s="25"/>
      <c r="F156" s="25"/>
      <c r="G156" s="25"/>
      <c r="H156" s="25"/>
      <c r="I156" s="25"/>
    </row>
    <row r="157" spans="1:9" ht="12.75">
      <c r="A157" s="11"/>
      <c r="B157" s="12"/>
      <c r="C157" s="11"/>
      <c r="D157" s="11"/>
      <c r="E157" s="27"/>
      <c r="F157" s="26"/>
      <c r="G157" s="26"/>
      <c r="H157" s="26"/>
      <c r="I157" s="26"/>
    </row>
    <row r="158" spans="1:9" ht="12.75">
      <c r="A158" s="11"/>
      <c r="B158" s="8"/>
      <c r="C158" s="11"/>
      <c r="D158" s="11"/>
      <c r="E158" s="27"/>
      <c r="F158" s="26"/>
      <c r="G158" s="26"/>
      <c r="H158" s="26"/>
      <c r="I158" s="26"/>
    </row>
    <row r="159" spans="1:9" ht="12.75">
      <c r="A159" s="11"/>
      <c r="B159" s="8"/>
      <c r="C159" s="11"/>
      <c r="D159" s="11"/>
      <c r="E159" s="27"/>
      <c r="F159" s="26"/>
      <c r="G159" s="26"/>
      <c r="H159" s="26"/>
      <c r="I159" s="26"/>
    </row>
    <row r="160" spans="1:9" ht="12.75">
      <c r="A160" s="11"/>
      <c r="B160" s="8"/>
      <c r="C160" s="11"/>
      <c r="D160" s="11"/>
      <c r="E160" s="27"/>
      <c r="F160" s="26"/>
      <c r="G160" s="26"/>
      <c r="H160" s="26"/>
      <c r="I160" s="26"/>
    </row>
    <row r="161" spans="1:9" ht="12.75">
      <c r="A161" s="11"/>
      <c r="B161" s="8"/>
      <c r="C161" s="11"/>
      <c r="D161" s="11"/>
      <c r="E161" s="27"/>
      <c r="F161" s="26"/>
      <c r="G161" s="26"/>
      <c r="H161" s="26"/>
      <c r="I161" s="26"/>
    </row>
    <row r="162" spans="1:9" ht="12.75">
      <c r="A162" s="11"/>
      <c r="B162" s="8"/>
      <c r="C162" s="11"/>
      <c r="D162" s="11"/>
      <c r="E162" s="27"/>
      <c r="F162" s="26"/>
      <c r="G162" s="26"/>
      <c r="H162" s="26"/>
      <c r="I162" s="26"/>
    </row>
    <row r="163" spans="1:9" ht="12.75">
      <c r="A163" s="11"/>
      <c r="B163" s="8"/>
      <c r="C163" s="11"/>
      <c r="D163" s="11"/>
      <c r="E163" s="27"/>
      <c r="F163" s="26"/>
      <c r="G163" s="26"/>
      <c r="H163" s="26"/>
      <c r="I163" s="26"/>
    </row>
    <row r="164" spans="1:9" ht="12.75">
      <c r="A164" s="11"/>
      <c r="B164" s="8"/>
      <c r="C164" s="11"/>
      <c r="D164" s="11"/>
      <c r="E164" s="27"/>
      <c r="F164" s="26"/>
      <c r="G164" s="26"/>
      <c r="H164" s="26"/>
      <c r="I164" s="26"/>
    </row>
    <row r="165" spans="1:9" ht="12.75">
      <c r="A165" s="11"/>
      <c r="B165" s="8"/>
      <c r="C165" s="11"/>
      <c r="D165" s="11"/>
      <c r="E165" s="27"/>
      <c r="F165" s="26"/>
      <c r="G165" s="26"/>
      <c r="H165" s="26"/>
      <c r="I165" s="26"/>
    </row>
    <row r="166" spans="1:9" ht="12.75">
      <c r="A166" s="11"/>
      <c r="B166" s="8"/>
      <c r="C166" s="11"/>
      <c r="D166" s="11"/>
      <c r="E166" s="27"/>
      <c r="F166" s="26"/>
      <c r="G166" s="26"/>
      <c r="H166" s="26"/>
      <c r="I166" s="26"/>
    </row>
    <row r="167" spans="1:9" ht="12.75">
      <c r="A167" s="11"/>
      <c r="B167" s="8"/>
      <c r="C167" s="11"/>
      <c r="D167" s="11"/>
      <c r="E167" s="27"/>
      <c r="F167" s="26"/>
      <c r="G167" s="26"/>
      <c r="H167" s="26"/>
      <c r="I167" s="26"/>
    </row>
    <row r="168" spans="1:9" ht="12.75">
      <c r="A168" s="11"/>
      <c r="B168" s="8"/>
      <c r="C168" s="11"/>
      <c r="D168" s="11"/>
      <c r="E168" s="27"/>
      <c r="F168" s="26"/>
      <c r="G168" s="26"/>
      <c r="H168" s="26"/>
      <c r="I168" s="26"/>
    </row>
    <row r="169" spans="1:9" ht="12.75">
      <c r="A169" s="11"/>
      <c r="B169" s="8"/>
      <c r="C169" s="11"/>
      <c r="D169" s="11"/>
      <c r="E169" s="27"/>
      <c r="F169" s="26"/>
      <c r="G169" s="26"/>
      <c r="H169" s="26"/>
      <c r="I169" s="26"/>
    </row>
    <row r="170" spans="1:9" ht="12.75">
      <c r="A170" s="11"/>
      <c r="B170" s="8"/>
      <c r="C170" s="11"/>
      <c r="D170" s="11"/>
      <c r="E170" s="27"/>
      <c r="F170" s="26"/>
      <c r="G170" s="26"/>
      <c r="H170" s="26"/>
      <c r="I170" s="26"/>
    </row>
    <row r="171" spans="1:9" ht="12.75">
      <c r="A171" s="11"/>
      <c r="B171" s="8"/>
      <c r="C171" s="11"/>
      <c r="D171" s="11"/>
      <c r="E171" s="27"/>
      <c r="F171" s="26"/>
      <c r="G171" s="26"/>
      <c r="H171" s="26"/>
      <c r="I171" s="26"/>
    </row>
    <row r="172" spans="1:9" ht="12.75">
      <c r="A172" s="11"/>
      <c r="B172" s="11"/>
      <c r="C172" s="11"/>
      <c r="D172" s="11"/>
      <c r="E172" s="27"/>
      <c r="F172" s="26"/>
      <c r="G172" s="26"/>
      <c r="H172" s="26"/>
      <c r="I172" s="26"/>
    </row>
  </sheetData>
  <sheetProtection/>
  <mergeCells count="9">
    <mergeCell ref="A2:A3"/>
    <mergeCell ref="B2:B3"/>
    <mergeCell ref="C2:C3"/>
    <mergeCell ref="D2:D3"/>
    <mergeCell ref="I2:I3"/>
    <mergeCell ref="E2:E3"/>
    <mergeCell ref="F2:F3"/>
    <mergeCell ref="G2:G3"/>
    <mergeCell ref="H2:H3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2013-04-01T07:02:39Z</cp:lastPrinted>
  <dcterms:created xsi:type="dcterms:W3CDTF">2008-05-12T04:03:25Z</dcterms:created>
  <dcterms:modified xsi:type="dcterms:W3CDTF">2014-02-27T04:06:39Z</dcterms:modified>
  <cp:category/>
  <cp:version/>
  <cp:contentType/>
  <cp:contentStatus/>
</cp:coreProperties>
</file>